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YourCo Valuation" sheetId="7" r:id="rId1"/>
  </sheets>
  <definedNames>
    <definedName name="_xlnm.Print_Area" localSheetId="0">'YourCo Valuation'!$A$1:$N$34</definedName>
    <definedName name="QB_BASIS_4" localSheetId="0" hidden="1">'YourCo Valuation'!$L$3</definedName>
    <definedName name="QB_COLUMN_2921" localSheetId="0" hidden="1">'YourCo Valuation'!$F$4</definedName>
    <definedName name="QB_COLUMN_2922" localSheetId="0" hidden="1">'YourCo Valuation'!$H$4</definedName>
    <definedName name="QB_COLUMN_2923" localSheetId="0" hidden="1">'YourCo Valuation'!$J$4</definedName>
    <definedName name="QB_COLUMN_2930" localSheetId="0" hidden="1">'YourCo Valuation'!$L$4</definedName>
    <definedName name="QB_COMPANY_0" localSheetId="0" hidden="1">'YourCo Valuation'!$A$1</definedName>
    <definedName name="QB_DATA_0" localSheetId="0" hidden="1">'YourCo Valuation'!$7:$7,'YourCo Valuation'!$8:$8,'YourCo Valuation'!$9:$9,'YourCo Valuation'!$12:$12,'YourCo Valuation'!$16:$16,'YourCo Valuation'!$17:$17,'YourCo Valuation'!$18:$18,'YourCo Valuation'!$19:$19,'YourCo Valuation'!$20:$20,'YourCo Valuation'!$21:$21,'YourCo Valuation'!$22:$22,'YourCo Valuation'!$27:$27,'YourCo Valuation'!$30:$30</definedName>
    <definedName name="QB_DATE_1" localSheetId="0" hidden="1">'YourCo Valuation'!$L$2</definedName>
    <definedName name="QB_FORMULA_0" localSheetId="0" hidden="1">'YourCo Valuation'!$L$7,'YourCo Valuation'!$L$8,'YourCo Valuation'!$L$9,'YourCo Valuation'!$F$10,'YourCo Valuation'!$H$10,'YourCo Valuation'!$J$10,'YourCo Valuation'!$L$10,'YourCo Valuation'!$L$12,'YourCo Valuation'!$F$13,'YourCo Valuation'!$H$13,'YourCo Valuation'!$J$13,'YourCo Valuation'!$L$13,'YourCo Valuation'!$F$14,'YourCo Valuation'!$H$14,'YourCo Valuation'!$J$14,'YourCo Valuation'!$L$14</definedName>
    <definedName name="QB_FORMULA_1" localSheetId="0" hidden="1">'YourCo Valuation'!$L$16,'YourCo Valuation'!$L$17,'YourCo Valuation'!$L$18,'YourCo Valuation'!$L$19,'YourCo Valuation'!$L$20,'YourCo Valuation'!$L$21,'YourCo Valuation'!$L$22,'YourCo Valuation'!$F$23,'YourCo Valuation'!$H$23,'YourCo Valuation'!$J$23,'YourCo Valuation'!$L$23,'YourCo Valuation'!$F$24,'YourCo Valuation'!$H$24,'YourCo Valuation'!$J$24,'YourCo Valuation'!$L$24,'YourCo Valuation'!$L$27</definedName>
    <definedName name="QB_FORMULA_2" localSheetId="0" hidden="1">'YourCo Valuation'!$F$28,'YourCo Valuation'!$H$28,'YourCo Valuation'!$J$28,'YourCo Valuation'!$L$28,'YourCo Valuation'!$L$30,'YourCo Valuation'!$F$31,'YourCo Valuation'!$H$31,'YourCo Valuation'!$J$31,'YourCo Valuation'!$L$31,'YourCo Valuation'!$F$32,'YourCo Valuation'!$H$32,'YourCo Valuation'!$J$32,'YourCo Valuation'!$L$32,'YourCo Valuation'!$F$33,'YourCo Valuation'!$H$33,'YourCo Valuation'!$J$33</definedName>
    <definedName name="QB_FORMULA_3" localSheetId="0" hidden="1">'YourCo Valuation'!$L$33</definedName>
    <definedName name="QB_ROW_182340" localSheetId="0" hidden="1">'YourCo Valuation'!$E$8</definedName>
    <definedName name="QB_ROW_18301" localSheetId="0" hidden="1">'YourCo Valuation'!$A$33</definedName>
    <definedName name="QB_ROW_19011" localSheetId="0" hidden="1">'YourCo Valuation'!$B$5</definedName>
    <definedName name="QB_ROW_19311" localSheetId="0" hidden="1">'YourCo Valuation'!$B$24</definedName>
    <definedName name="QB_ROW_20031" localSheetId="0" hidden="1">'YourCo Valuation'!$D$6</definedName>
    <definedName name="QB_ROW_20331" localSheetId="0" hidden="1">'YourCo Valuation'!$D$10</definedName>
    <definedName name="QB_ROW_21031" localSheetId="0" hidden="1">'YourCo Valuation'!$D$15</definedName>
    <definedName name="QB_ROW_21331" localSheetId="0" hidden="1">'YourCo Valuation'!$D$23</definedName>
    <definedName name="QB_ROW_22011" localSheetId="0" hidden="1">'YourCo Valuation'!$B$25</definedName>
    <definedName name="QB_ROW_22311" localSheetId="0" hidden="1">'YourCo Valuation'!$B$32</definedName>
    <definedName name="QB_ROW_23021" localSheetId="0" hidden="1">'YourCo Valuation'!$C$26</definedName>
    <definedName name="QB_ROW_23321" localSheetId="0" hidden="1">'YourCo Valuation'!$C$28</definedName>
    <definedName name="QB_ROW_24021" localSheetId="0" hidden="1">'YourCo Valuation'!$C$29</definedName>
    <definedName name="QB_ROW_24321" localSheetId="0" hidden="1">'YourCo Valuation'!$C$31</definedName>
    <definedName name="QB_ROW_382340" localSheetId="0" hidden="1">'YourCo Valuation'!$E$12</definedName>
    <definedName name="QB_ROW_383340" localSheetId="0" hidden="1">'YourCo Valuation'!$E$16</definedName>
    <definedName name="QB_ROW_384340" localSheetId="0" hidden="1">'YourCo Valuation'!$E$17</definedName>
    <definedName name="QB_ROW_385340" localSheetId="0" hidden="1">'YourCo Valuation'!$E$19</definedName>
    <definedName name="QB_ROW_386340" localSheetId="0" hidden="1">'YourCo Valuation'!$E$20</definedName>
    <definedName name="QB_ROW_387330" localSheetId="0" hidden="1">'YourCo Valuation'!$D$27</definedName>
    <definedName name="QB_ROW_388330" localSheetId="0" hidden="1">'YourCo Valuation'!$D$30</definedName>
    <definedName name="QB_ROW_399340" localSheetId="0" hidden="1">'YourCo Valuation'!$E$7</definedName>
    <definedName name="QB_ROW_412340" localSheetId="0" hidden="1">'YourCo Valuation'!$E$21</definedName>
    <definedName name="QB_ROW_429240" localSheetId="0" hidden="1">'YourCo Valuation'!$E$18</definedName>
    <definedName name="QB_ROW_468340" localSheetId="0" hidden="1">'YourCo Valuation'!$E$22</definedName>
    <definedName name="QB_ROW_518240" localSheetId="0" hidden="1">'YourCo Valuation'!$E$9</definedName>
    <definedName name="QB_ROW_86321" localSheetId="0" hidden="1">'YourCo Valuation'!$C$14</definedName>
    <definedName name="QB_ROW_87031" localSheetId="0" hidden="1">'YourCo Valuation'!$D$11</definedName>
    <definedName name="QB_ROW_87331" localSheetId="0" hidden="1">'YourCo Valuation'!$D$13</definedName>
    <definedName name="QB_SUBTITLE_3" localSheetId="0" hidden="1">'YourCo Valuation'!$A$3</definedName>
    <definedName name="QB_TIME_5" localSheetId="0" hidden="1">'YourCo Valuation'!$L$1</definedName>
    <definedName name="QB_TITLE_2" localSheetId="0" hidden="1">'YourCo Valuation'!$A$2</definedName>
    <definedName name="QBCANSUPPORTUPDATE" localSheetId="0">TRUE</definedName>
    <definedName name="QBCOMPANYFILENAME" localSheetId="0">"K:\NACON 12 21 17a.QBW"</definedName>
    <definedName name="QBENDDATE" localSheetId="0">20200831</definedName>
    <definedName name="QBHEADERSONSCREEN" localSheetId="0">TRUE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"cdc1bfb8e87f49db9c55c6abb0ce8e06"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5</definedName>
    <definedName name="QBSTARTDATE" localSheetId="0">20180101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7" l="1"/>
  <c r="R7" i="7" l="1"/>
  <c r="S27" i="7" l="1"/>
  <c r="T18" i="7"/>
  <c r="S18" i="7"/>
  <c r="R18" i="7"/>
  <c r="T36" i="7"/>
  <c r="R15" i="7"/>
  <c r="T8" i="7"/>
  <c r="T10" i="7" s="1"/>
  <c r="T19" i="7" s="1"/>
  <c r="S8" i="7"/>
  <c r="S10" i="7" s="1"/>
  <c r="S19" i="7" s="1"/>
  <c r="S38" i="7" s="1"/>
  <c r="R8" i="7"/>
  <c r="R10" i="7" s="1"/>
  <c r="R19" i="7" s="1"/>
  <c r="R38" i="7" s="1"/>
  <c r="N30" i="7"/>
  <c r="N29" i="7"/>
  <c r="N27" i="7"/>
  <c r="N26" i="7"/>
  <c r="N25" i="7"/>
  <c r="N22" i="7"/>
  <c r="N21" i="7"/>
  <c r="N20" i="7"/>
  <c r="N19" i="7"/>
  <c r="N18" i="7"/>
  <c r="N17" i="7"/>
  <c r="N16" i="7"/>
  <c r="N15" i="7"/>
  <c r="N12" i="7"/>
  <c r="N11" i="7"/>
  <c r="N9" i="7"/>
  <c r="N8" i="7"/>
  <c r="N7" i="7"/>
  <c r="L7" i="7"/>
  <c r="L8" i="7"/>
  <c r="L9" i="7"/>
  <c r="F10" i="7"/>
  <c r="H10" i="7"/>
  <c r="J10" i="7"/>
  <c r="N10" i="7" s="1"/>
  <c r="L12" i="7"/>
  <c r="F13" i="7"/>
  <c r="H13" i="7"/>
  <c r="J13" i="7"/>
  <c r="N13" i="7" s="1"/>
  <c r="L16" i="7"/>
  <c r="L17" i="7"/>
  <c r="L18" i="7"/>
  <c r="L19" i="7"/>
  <c r="L20" i="7"/>
  <c r="L21" i="7"/>
  <c r="L22" i="7"/>
  <c r="F23" i="7"/>
  <c r="H23" i="7"/>
  <c r="J23" i="7"/>
  <c r="N23" i="7" s="1"/>
  <c r="L27" i="7"/>
  <c r="F28" i="7"/>
  <c r="H28" i="7"/>
  <c r="J28" i="7"/>
  <c r="N28" i="7" s="1"/>
  <c r="L30" i="7"/>
  <c r="F31" i="7"/>
  <c r="H31" i="7"/>
  <c r="J31" i="7"/>
  <c r="N31" i="7" s="1"/>
  <c r="L13" i="7" l="1"/>
  <c r="S15" i="7"/>
  <c r="S17" i="7" s="1"/>
  <c r="S37" i="7" s="1"/>
  <c r="T15" i="7"/>
  <c r="T17" i="7" s="1"/>
  <c r="T37" i="7" s="1"/>
  <c r="R17" i="7"/>
  <c r="R37" i="7" s="1"/>
  <c r="L28" i="7"/>
  <c r="T38" i="7"/>
  <c r="U38" i="7" s="1"/>
  <c r="S32" i="7" s="1"/>
  <c r="U36" i="7"/>
  <c r="S31" i="7"/>
  <c r="S33" i="7"/>
  <c r="H32" i="7"/>
  <c r="L31" i="7"/>
  <c r="L23" i="7"/>
  <c r="J32" i="7"/>
  <c r="N32" i="7" s="1"/>
  <c r="F32" i="7"/>
  <c r="H14" i="7"/>
  <c r="H24" i="7" s="1"/>
  <c r="F14" i="7"/>
  <c r="J14" i="7"/>
  <c r="L10" i="7"/>
  <c r="L32" i="7" l="1"/>
  <c r="H33" i="7"/>
  <c r="U37" i="7"/>
  <c r="R32" i="7" s="1"/>
  <c r="R33" i="7"/>
  <c r="R31" i="7"/>
  <c r="L14" i="7"/>
  <c r="F24" i="7"/>
  <c r="F33" i="7" s="1"/>
  <c r="J24" i="7"/>
  <c r="N14" i="7"/>
  <c r="T32" i="7" l="1"/>
  <c r="T33" i="7"/>
  <c r="T31" i="7"/>
  <c r="J33" i="7"/>
  <c r="N33" i="7" s="1"/>
  <c r="N24" i="7"/>
  <c r="L24" i="7"/>
  <c r="R2" i="7" l="1"/>
  <c r="L33" i="7"/>
</calcChain>
</file>

<file path=xl/sharedStrings.xml><?xml version="1.0" encoding="utf-8"?>
<sst xmlns="http://schemas.openxmlformats.org/spreadsheetml/2006/main" count="76" uniqueCount="74">
  <si>
    <t>TOTAL</t>
  </si>
  <si>
    <t>Ordinary Income/Expense</t>
  </si>
  <si>
    <t>Income</t>
  </si>
  <si>
    <t>Total Income</t>
  </si>
  <si>
    <t>Cost of Goods Sold</t>
  </si>
  <si>
    <t>Total COGS</t>
  </si>
  <si>
    <t>Gross Profit</t>
  </si>
  <si>
    <t>Expense</t>
  </si>
  <si>
    <t>Total Expense</t>
  </si>
  <si>
    <t>Net Ordinary Income</t>
  </si>
  <si>
    <t>Net Income</t>
  </si>
  <si>
    <t>Profit &amp; Loss</t>
  </si>
  <si>
    <t>4000 · Prime Revenue</t>
  </si>
  <si>
    <t>4110 · Subcontract Revenue</t>
  </si>
  <si>
    <t>5000 · DIRECT COSTS</t>
  </si>
  <si>
    <t>5500 · FRINGE COSTS</t>
  </si>
  <si>
    <t>6000 · OVERHEAD COSTS</t>
  </si>
  <si>
    <t>7000 · GENERAL &amp; ADMINISTRATIVE</t>
  </si>
  <si>
    <t>8100 · INTERNAL R&amp;D</t>
  </si>
  <si>
    <t>8500 · FACILITIES POOL</t>
  </si>
  <si>
    <t>Other Income/Expense</t>
  </si>
  <si>
    <t>Other Income</t>
  </si>
  <si>
    <t>8700 · OTHER INCOME</t>
  </si>
  <si>
    <t>Total Other Income</t>
  </si>
  <si>
    <t>Other Expense</t>
  </si>
  <si>
    <t>9000 · UNALLOWABLE EXPENSE</t>
  </si>
  <si>
    <t>Total Other Expense</t>
  </si>
  <si>
    <t>Net Other Income</t>
  </si>
  <si>
    <t>4400 · Misc Income</t>
  </si>
  <si>
    <t>January 2018 through August 2020</t>
  </si>
  <si>
    <t>Jan - Dec 18</t>
  </si>
  <si>
    <t>Jan - Dec 19</t>
  </si>
  <si>
    <t>Jan - Aug 20</t>
  </si>
  <si>
    <t>66900 · Reconciliation Discrepancies</t>
  </si>
  <si>
    <t>8000 · BID &amp; PROPOSAL</t>
  </si>
  <si>
    <t>Cash Flow of the Business</t>
  </si>
  <si>
    <t>Sales</t>
  </si>
  <si>
    <t>Costs of Goods Sold</t>
  </si>
  <si>
    <t>Operating Expenses</t>
  </si>
  <si>
    <t>Net Income before Tax</t>
  </si>
  <si>
    <t>Officer Salaries</t>
  </si>
  <si>
    <t>Depreciation</t>
  </si>
  <si>
    <t>Interest</t>
  </si>
  <si>
    <t>Other Expenses</t>
  </si>
  <si>
    <t>Total Addbacks</t>
  </si>
  <si>
    <t>Discretionary Earnings</t>
  </si>
  <si>
    <t>Manager Salary</t>
  </si>
  <si>
    <t>Adjusted EBITDA</t>
  </si>
  <si>
    <t>Multiple of Earnings</t>
  </si>
  <si>
    <t>Based on the inputs provided (See Report)</t>
  </si>
  <si>
    <t>Industry</t>
  </si>
  <si>
    <t>Business Services (B2B)</t>
  </si>
  <si>
    <t>Earnings Trend</t>
  </si>
  <si>
    <t>Steady Revenue, sustainable</t>
  </si>
  <si>
    <t>Risk Factors</t>
  </si>
  <si>
    <t>Upside/Low Risk Factors</t>
  </si>
  <si>
    <t>Calculated Multiple of Earnings</t>
  </si>
  <si>
    <t>Valuation Ranges</t>
  </si>
  <si>
    <t>Discretionary Earnings (DE)</t>
  </si>
  <si>
    <t>EBITDA</t>
  </si>
  <si>
    <t>Value</t>
  </si>
  <si>
    <t>3 Year Average</t>
  </si>
  <si>
    <t>Weighted Average</t>
  </si>
  <si>
    <t>Trailing 12 months</t>
  </si>
  <si>
    <t>Business Value:</t>
  </si>
  <si>
    <t>A Quick and Simple Way to Value Your Business</t>
  </si>
  <si>
    <t>Weighted Averages</t>
  </si>
  <si>
    <t>DE</t>
  </si>
  <si>
    <t>sw</t>
  </si>
  <si>
    <t>b2b sw</t>
  </si>
  <si>
    <t>business services</t>
  </si>
  <si>
    <t>staffing</t>
  </si>
  <si>
    <t>Name</t>
  </si>
  <si>
    <t>Not 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</si>
</sst>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000000"/>
      <name val="Inherit"/>
    </font>
    <font>
      <sz val="11"/>
      <color rgb="FF333333"/>
      <name val="Inherit"/>
    </font>
    <font>
      <b/>
      <sz val="12"/>
      <color rgb="FF000000"/>
      <name val="Arial"/>
      <family val="2"/>
    </font>
    <font>
      <b/>
      <u/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sz val="14"/>
      <color rgb="FF000000"/>
      <name val="Inherit"/>
    </font>
    <font>
      <b/>
      <sz val="14"/>
      <color theme="0"/>
      <name val="Arial"/>
      <family val="2"/>
    </font>
    <font>
      <b/>
      <sz val="16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DDDDD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Continuous"/>
    </xf>
    <xf numFmtId="49" fontId="6" fillId="0" borderId="0" xfId="0" applyNumberFormat="1" applyFont="1" applyFill="1" applyBorder="1" applyAlignment="1" applyProtection="1">
      <alignment horizontal="centerContinuous"/>
    </xf>
    <xf numFmtId="49" fontId="7" fillId="0" borderId="0" xfId="0" applyNumberFormat="1" applyFont="1" applyFill="1" applyBorder="1" applyAlignment="1" applyProtection="1">
      <alignment horizontal="centerContinuous"/>
    </xf>
    <xf numFmtId="164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/>
    <xf numFmtId="38" fontId="4" fillId="0" borderId="0" xfId="0" applyNumberFormat="1" applyFont="1" applyFill="1" applyBorder="1" applyAlignment="1" applyProtection="1">
      <alignment horizontal="center"/>
    </xf>
    <xf numFmtId="38" fontId="8" fillId="0" borderId="0" xfId="0" applyNumberFormat="1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 applyProtection="1">
      <alignment horizontal="center"/>
    </xf>
    <xf numFmtId="38" fontId="10" fillId="0" borderId="1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/>
    <xf numFmtId="38" fontId="11" fillId="0" borderId="0" xfId="0" applyNumberFormat="1" applyFont="1" applyFill="1" applyBorder="1" applyAlignment="1" applyProtection="1"/>
    <xf numFmtId="38" fontId="11" fillId="0" borderId="2" xfId="0" applyNumberFormat="1" applyFont="1" applyFill="1" applyBorder="1" applyAlignment="1" applyProtection="1"/>
    <xf numFmtId="38" fontId="11" fillId="0" borderId="3" xfId="0" applyNumberFormat="1" applyFont="1" applyFill="1" applyBorder="1" applyAlignment="1" applyProtection="1"/>
    <xf numFmtId="38" fontId="11" fillId="0" borderId="4" xfId="0" applyNumberFormat="1" applyFont="1" applyFill="1" applyBorder="1" applyAlignment="1" applyProtection="1"/>
    <xf numFmtId="38" fontId="10" fillId="0" borderId="5" xfId="0" applyNumberFormat="1" applyFont="1" applyFill="1" applyBorder="1" applyAlignment="1" applyProtection="1"/>
    <xf numFmtId="38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2" fillId="0" borderId="6" xfId="0" applyFont="1" applyBorder="1" applyAlignment="1">
      <alignment horizontal="right" vertical="top"/>
    </xf>
    <xf numFmtId="0" fontId="13" fillId="0" borderId="6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0" fontId="12" fillId="3" borderId="6" xfId="0" applyFont="1" applyFill="1" applyBorder="1" applyAlignment="1">
      <alignment horizontal="right" vertical="top"/>
    </xf>
    <xf numFmtId="6" fontId="12" fillId="0" borderId="6" xfId="0" applyNumberFormat="1" applyFont="1" applyBorder="1" applyAlignment="1">
      <alignment horizontal="right" vertical="top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8" fontId="10" fillId="0" borderId="0" xfId="0" applyNumberFormat="1" applyFont="1" applyFill="1" applyBorder="1" applyAlignment="1" applyProtection="1"/>
    <xf numFmtId="6" fontId="12" fillId="2" borderId="6" xfId="0" applyNumberFormat="1" applyFont="1" applyFill="1" applyBorder="1" applyAlignment="1">
      <alignment horizontal="right" vertical="top"/>
    </xf>
    <xf numFmtId="6" fontId="12" fillId="3" borderId="6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164" fontId="4" fillId="0" borderId="0" xfId="1" applyNumberFormat="1" applyFont="1" applyFill="1" applyBorder="1" applyAlignment="1" applyProtection="1"/>
    <xf numFmtId="0" fontId="3" fillId="0" borderId="0" xfId="0" applyFont="1"/>
    <xf numFmtId="0" fontId="9" fillId="0" borderId="0" xfId="0" applyNumberFormat="1" applyFont="1" applyFill="1" applyBorder="1" applyAlignment="1" applyProtection="1"/>
    <xf numFmtId="0" fontId="13" fillId="0" borderId="0" xfId="0" applyFont="1" applyBorder="1" applyAlignment="1">
      <alignment horizontal="right" vertical="top" wrapText="1"/>
    </xf>
    <xf numFmtId="166" fontId="19" fillId="0" borderId="0" xfId="1" applyNumberFormat="1" applyFont="1" applyFill="1" applyBorder="1" applyAlignment="1" applyProtection="1"/>
    <xf numFmtId="166" fontId="18" fillId="0" borderId="0" xfId="1" applyNumberFormat="1" applyFont="1"/>
    <xf numFmtId="164" fontId="12" fillId="0" borderId="6" xfId="0" applyNumberFormat="1" applyFont="1" applyBorder="1" applyAlignment="1">
      <alignment horizontal="right" vertical="top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 indent="1"/>
    </xf>
    <xf numFmtId="0" fontId="13" fillId="0" borderId="6" xfId="0" applyFont="1" applyBorder="1" applyAlignment="1">
      <alignment horizontal="right" vertical="center" wrapText="1"/>
    </xf>
    <xf numFmtId="165" fontId="21" fillId="4" borderId="0" xfId="2" applyNumberFormat="1" applyFont="1" applyFill="1" applyAlignment="1">
      <alignment horizontal="center" vertical="center"/>
    </xf>
    <xf numFmtId="165" fontId="21" fillId="4" borderId="0" xfId="2" applyNumberFormat="1" applyFont="1" applyFill="1"/>
    <xf numFmtId="0" fontId="2" fillId="4" borderId="0" xfId="0" applyFont="1" applyFill="1"/>
    <xf numFmtId="49" fontId="22" fillId="0" borderId="0" xfId="0" applyNumberFormat="1" applyFont="1" applyFill="1" applyBorder="1" applyAlignment="1" applyProtection="1">
      <alignment horizontal="centerContinuous"/>
    </xf>
    <xf numFmtId="0" fontId="12" fillId="5" borderId="6" xfId="0" applyFont="1" applyFill="1" applyBorder="1" applyAlignment="1">
      <alignment horizontal="center" vertical="top"/>
    </xf>
    <xf numFmtId="0" fontId="14" fillId="0" borderId="7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494242</xdr:colOff>
          <xdr:row>48</xdr:row>
          <xdr:rowOff>185208</xdr:rowOff>
        </xdr:from>
        <xdr:to>
          <xdr:col>15</xdr:col>
          <xdr:colOff>261408</xdr:colOff>
          <xdr:row>50</xdr:row>
          <xdr:rowOff>13758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494242</xdr:colOff>
          <xdr:row>48</xdr:row>
          <xdr:rowOff>185208</xdr:rowOff>
        </xdr:from>
        <xdr:to>
          <xdr:col>15</xdr:col>
          <xdr:colOff>261408</xdr:colOff>
          <xdr:row>50</xdr:row>
          <xdr:rowOff>13758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494242</xdr:colOff>
          <xdr:row>48</xdr:row>
          <xdr:rowOff>185208</xdr:rowOff>
        </xdr:from>
        <xdr:to>
          <xdr:col>15</xdr:col>
          <xdr:colOff>261408</xdr:colOff>
          <xdr:row>50</xdr:row>
          <xdr:rowOff>13758</xdr:rowOff>
        </xdr:to>
        <xdr:sp macro="" textlink="">
          <xdr:nvSpPr>
            <xdr:cNvPr id="7171" name="Control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494242</xdr:colOff>
          <xdr:row>48</xdr:row>
          <xdr:rowOff>185208</xdr:rowOff>
        </xdr:from>
        <xdr:to>
          <xdr:col>15</xdr:col>
          <xdr:colOff>261408</xdr:colOff>
          <xdr:row>50</xdr:row>
          <xdr:rowOff>13758</xdr:rowOff>
        </xdr:to>
        <xdr:sp macro="" textlink="">
          <xdr:nvSpPr>
            <xdr:cNvPr id="7172" name="Control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494242</xdr:colOff>
          <xdr:row>48</xdr:row>
          <xdr:rowOff>185208</xdr:rowOff>
        </xdr:from>
        <xdr:to>
          <xdr:col>15</xdr:col>
          <xdr:colOff>261408</xdr:colOff>
          <xdr:row>50</xdr:row>
          <xdr:rowOff>13758</xdr:rowOff>
        </xdr:to>
        <xdr:sp macro="" textlink="">
          <xdr:nvSpPr>
            <xdr:cNvPr id="7173" name="Control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494242</xdr:colOff>
          <xdr:row>48</xdr:row>
          <xdr:rowOff>185208</xdr:rowOff>
        </xdr:from>
        <xdr:to>
          <xdr:col>15</xdr:col>
          <xdr:colOff>261408</xdr:colOff>
          <xdr:row>50</xdr:row>
          <xdr:rowOff>13758</xdr:rowOff>
        </xdr:to>
        <xdr:sp macro="" textlink="">
          <xdr:nvSpPr>
            <xdr:cNvPr id="7174" name="Control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494242</xdr:colOff>
          <xdr:row>48</xdr:row>
          <xdr:rowOff>185208</xdr:rowOff>
        </xdr:from>
        <xdr:to>
          <xdr:col>15</xdr:col>
          <xdr:colOff>109008</xdr:colOff>
          <xdr:row>50</xdr:row>
          <xdr:rowOff>42333</xdr:rowOff>
        </xdr:to>
        <xdr:sp macro="" textlink="">
          <xdr:nvSpPr>
            <xdr:cNvPr id="7175" name="Control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3"/>
  <sheetViews>
    <sheetView tabSelected="1" zoomScale="90" zoomScaleNormal="90" workbookViewId="0">
      <selection activeCell="E38" sqref="E38"/>
    </sheetView>
  </sheetViews>
  <sheetFormatPr defaultColWidth="9.140625" defaultRowHeight="15"/>
  <cols>
    <col min="1" max="4" width="9.140625" style="2"/>
    <col min="5" max="5" width="39.28515625" style="2" bestFit="1" customWidth="1"/>
    <col min="6" max="6" width="13.42578125" style="8" bestFit="1" customWidth="1"/>
    <col min="7" max="7" width="1.7109375" style="8" customWidth="1"/>
    <col min="8" max="8" width="13.42578125" style="8" bestFit="1" customWidth="1"/>
    <col min="9" max="9" width="1.7109375" style="8" customWidth="1"/>
    <col min="10" max="10" width="13.28515625" style="8" bestFit="1" customWidth="1"/>
    <col min="11" max="11" width="1.7109375" style="8" customWidth="1"/>
    <col min="12" max="12" width="11.5703125" style="8" bestFit="1" customWidth="1"/>
    <col min="13" max="13" width="1.7109375" style="1" customWidth="1"/>
    <col min="14" max="14" width="10.85546875" style="8" bestFit="1" customWidth="1"/>
    <col min="15" max="16" width="9.140625" style="1"/>
    <col min="17" max="17" width="42.7109375" style="1" customWidth="1"/>
    <col min="18" max="18" width="21.42578125" style="1" bestFit="1" customWidth="1"/>
    <col min="19" max="20" width="16.28515625" style="1" bestFit="1" customWidth="1"/>
    <col min="21" max="21" width="11.5703125" style="1" bestFit="1" customWidth="1"/>
    <col min="22" max="16384" width="9.140625" style="1"/>
  </cols>
  <sheetData>
    <row r="1" spans="1:21" ht="20.25">
      <c r="A1" s="50" t="s">
        <v>72</v>
      </c>
      <c r="B1" s="3"/>
      <c r="C1" s="3"/>
      <c r="D1" s="3"/>
      <c r="E1" s="3"/>
      <c r="L1" s="10"/>
      <c r="Q1" s="53" t="s">
        <v>65</v>
      </c>
      <c r="R1" s="53"/>
      <c r="S1" s="53"/>
      <c r="T1" s="53"/>
      <c r="U1" s="53"/>
    </row>
    <row r="2" spans="1:21" ht="18">
      <c r="A2" s="4" t="s">
        <v>11</v>
      </c>
      <c r="B2" s="3"/>
      <c r="C2" s="3"/>
      <c r="D2" s="3"/>
      <c r="E2" s="3"/>
      <c r="L2" s="10"/>
      <c r="Q2" s="47" t="s">
        <v>64</v>
      </c>
      <c r="R2" s="48">
        <f>+T33</f>
        <v>1654250</v>
      </c>
      <c r="S2" s="49"/>
      <c r="T2" s="47" t="str">
        <f>+A1</f>
        <v>Name</v>
      </c>
    </row>
    <row r="3" spans="1:21">
      <c r="A3" s="5" t="s">
        <v>29</v>
      </c>
      <c r="B3" s="3"/>
      <c r="C3" s="3"/>
      <c r="D3" s="3"/>
      <c r="E3" s="3"/>
      <c r="L3" s="10"/>
      <c r="Q3" s="30"/>
      <c r="R3" s="29"/>
      <c r="S3" s="29"/>
      <c r="T3" s="29"/>
    </row>
    <row r="4" spans="1:21" s="7" customFormat="1" ht="18.75" thickBot="1">
      <c r="A4" s="11"/>
      <c r="B4" s="11"/>
      <c r="C4" s="11"/>
      <c r="D4" s="11"/>
      <c r="E4" s="11"/>
      <c r="F4" s="12" t="s">
        <v>30</v>
      </c>
      <c r="G4" s="9"/>
      <c r="H4" s="12" t="s">
        <v>31</v>
      </c>
      <c r="I4" s="9"/>
      <c r="J4" s="12" t="s">
        <v>32</v>
      </c>
      <c r="K4" s="9"/>
      <c r="L4" s="12" t="s">
        <v>0</v>
      </c>
      <c r="N4" s="12"/>
      <c r="Q4" s="54" t="s">
        <v>35</v>
      </c>
      <c r="R4" s="54"/>
      <c r="S4" s="54"/>
      <c r="T4" s="54"/>
    </row>
    <row r="5" spans="1:21" ht="16.5" thickTop="1" thickBot="1">
      <c r="A5" s="13"/>
      <c r="B5" s="13" t="s">
        <v>1</v>
      </c>
      <c r="C5" s="13"/>
      <c r="D5" s="13"/>
      <c r="E5" s="13"/>
      <c r="F5" s="14"/>
      <c r="G5" s="14"/>
      <c r="H5" s="14"/>
      <c r="I5" s="14"/>
      <c r="J5" s="14"/>
      <c r="K5" s="14"/>
      <c r="L5" s="14"/>
      <c r="N5" s="14"/>
      <c r="Q5" s="21"/>
      <c r="R5" s="22">
        <v>2020</v>
      </c>
      <c r="S5" s="22">
        <v>2019</v>
      </c>
      <c r="T5" s="22">
        <v>2018</v>
      </c>
    </row>
    <row r="6" spans="1:21" ht="15.75" thickBot="1">
      <c r="A6" s="13"/>
      <c r="B6" s="13"/>
      <c r="C6" s="13"/>
      <c r="D6" s="13" t="s">
        <v>2</v>
      </c>
      <c r="E6" s="13"/>
      <c r="F6" s="14"/>
      <c r="G6" s="14"/>
      <c r="H6" s="14"/>
      <c r="I6" s="14"/>
      <c r="J6" s="14"/>
      <c r="K6" s="14"/>
      <c r="L6" s="14"/>
      <c r="N6" s="14"/>
      <c r="Q6" s="23" t="s">
        <v>36</v>
      </c>
      <c r="R6" s="28">
        <v>2211000</v>
      </c>
      <c r="S6" s="28">
        <v>2114410</v>
      </c>
      <c r="T6" s="28">
        <v>2040674</v>
      </c>
    </row>
    <row r="7" spans="1:21" ht="15.75" thickBot="1">
      <c r="A7" s="13"/>
      <c r="B7" s="13"/>
      <c r="C7" s="13"/>
      <c r="D7" s="13"/>
      <c r="E7" s="13" t="s">
        <v>12</v>
      </c>
      <c r="F7" s="14">
        <v>1854216.14</v>
      </c>
      <c r="G7" s="14"/>
      <c r="H7" s="14">
        <v>1778719.04</v>
      </c>
      <c r="I7" s="14"/>
      <c r="J7" s="14">
        <v>1216650.7</v>
      </c>
      <c r="K7" s="14"/>
      <c r="L7" s="14">
        <f>ROUND(SUM(F7:J7),5)</f>
        <v>4849585.88</v>
      </c>
      <c r="N7" s="14">
        <f>+J7/8*12</f>
        <v>1824976.0499999998</v>
      </c>
      <c r="Q7" s="23" t="s">
        <v>37</v>
      </c>
      <c r="R7" s="28">
        <f>945000+65000</f>
        <v>1010000</v>
      </c>
      <c r="S7" s="28">
        <v>950952</v>
      </c>
      <c r="T7" s="28">
        <v>905535</v>
      </c>
    </row>
    <row r="8" spans="1:21" ht="15.75" thickBot="1">
      <c r="A8" s="13"/>
      <c r="B8" s="13"/>
      <c r="C8" s="13"/>
      <c r="D8" s="13"/>
      <c r="E8" s="13" t="s">
        <v>13</v>
      </c>
      <c r="F8" s="14">
        <v>188453.56</v>
      </c>
      <c r="G8" s="14"/>
      <c r="H8" s="14">
        <v>335690.89</v>
      </c>
      <c r="I8" s="14"/>
      <c r="J8" s="14">
        <v>257063.98</v>
      </c>
      <c r="K8" s="14"/>
      <c r="L8" s="14">
        <f>ROUND(SUM(F8:J8),5)</f>
        <v>781208.43</v>
      </c>
      <c r="N8" s="14">
        <f t="shared" ref="N8:N33" si="0">+J8/8*12</f>
        <v>385595.97000000003</v>
      </c>
      <c r="Q8" s="24" t="s">
        <v>6</v>
      </c>
      <c r="R8" s="34">
        <f>+R6-R7</f>
        <v>1201000</v>
      </c>
      <c r="S8" s="34">
        <f t="shared" ref="S8:T8" si="1">+S6-S7</f>
        <v>1163458</v>
      </c>
      <c r="T8" s="34">
        <f t="shared" si="1"/>
        <v>1135139</v>
      </c>
    </row>
    <row r="9" spans="1:21" ht="15.75" thickBot="1">
      <c r="A9" s="13"/>
      <c r="B9" s="13"/>
      <c r="C9" s="13"/>
      <c r="D9" s="13"/>
      <c r="E9" s="13" t="s">
        <v>28</v>
      </c>
      <c r="F9" s="15">
        <v>4.5</v>
      </c>
      <c r="G9" s="14"/>
      <c r="H9" s="15">
        <v>0</v>
      </c>
      <c r="I9" s="14"/>
      <c r="J9" s="15">
        <v>0.39</v>
      </c>
      <c r="K9" s="14"/>
      <c r="L9" s="15">
        <f>ROUND(SUM(F9:J9),5)</f>
        <v>4.8899999999999997</v>
      </c>
      <c r="N9" s="15">
        <f t="shared" si="0"/>
        <v>0.58499999999999996</v>
      </c>
      <c r="Q9" s="23" t="s">
        <v>38</v>
      </c>
      <c r="R9" s="28">
        <v>918000</v>
      </c>
      <c r="S9" s="28">
        <v>1177957</v>
      </c>
      <c r="T9" s="28">
        <v>1206000</v>
      </c>
    </row>
    <row r="10" spans="1:21" ht="15.75" thickBot="1">
      <c r="A10" s="13"/>
      <c r="B10" s="13"/>
      <c r="C10" s="13"/>
      <c r="D10" s="13" t="s">
        <v>3</v>
      </c>
      <c r="E10" s="13"/>
      <c r="F10" s="14">
        <f>ROUND(SUM(F6:F9),5)</f>
        <v>2042674.2</v>
      </c>
      <c r="G10" s="14"/>
      <c r="H10" s="14">
        <f>ROUND(SUM(H6:H9),5)</f>
        <v>2114409.9300000002</v>
      </c>
      <c r="I10" s="14"/>
      <c r="J10" s="14">
        <f>ROUND(SUM(J6:J9),5)</f>
        <v>1473715.07</v>
      </c>
      <c r="K10" s="14"/>
      <c r="L10" s="14">
        <f>ROUND(SUM(F10:J10),5)</f>
        <v>5630799.2000000002</v>
      </c>
      <c r="N10" s="14">
        <f t="shared" si="0"/>
        <v>2210572.605</v>
      </c>
      <c r="Q10" s="25" t="s">
        <v>39</v>
      </c>
      <c r="R10" s="35">
        <f>+R8-R9</f>
        <v>283000</v>
      </c>
      <c r="S10" s="35">
        <f t="shared" ref="S10:T10" si="2">+S8-S9</f>
        <v>-14499</v>
      </c>
      <c r="T10" s="35">
        <f t="shared" si="2"/>
        <v>-70861</v>
      </c>
    </row>
    <row r="11" spans="1:21" ht="15.75" thickBot="1">
      <c r="A11" s="13"/>
      <c r="B11" s="13"/>
      <c r="C11" s="13"/>
      <c r="D11" s="13" t="s">
        <v>4</v>
      </c>
      <c r="E11" s="13"/>
      <c r="F11" s="14"/>
      <c r="G11" s="14"/>
      <c r="H11" s="14"/>
      <c r="I11" s="14"/>
      <c r="J11" s="14"/>
      <c r="K11" s="14"/>
      <c r="L11" s="14"/>
      <c r="N11" s="14">
        <f t="shared" si="0"/>
        <v>0</v>
      </c>
      <c r="Q11" s="23" t="s">
        <v>40</v>
      </c>
      <c r="R11" s="28">
        <v>210000</v>
      </c>
      <c r="S11" s="28">
        <v>300000</v>
      </c>
      <c r="T11" s="28">
        <v>300000</v>
      </c>
    </row>
    <row r="12" spans="1:21" ht="15.75" thickBot="1">
      <c r="A12" s="13"/>
      <c r="B12" s="13"/>
      <c r="C12" s="13"/>
      <c r="D12" s="13"/>
      <c r="E12" s="13" t="s">
        <v>14</v>
      </c>
      <c r="F12" s="14">
        <v>905535.03</v>
      </c>
      <c r="G12" s="14"/>
      <c r="H12" s="14">
        <v>960951.56</v>
      </c>
      <c r="I12" s="14"/>
      <c r="J12" s="14">
        <v>629838.07999999996</v>
      </c>
      <c r="K12" s="14"/>
      <c r="L12" s="14">
        <f>ROUND(SUM(F12:J12),5)</f>
        <v>2496324.67</v>
      </c>
      <c r="N12" s="14">
        <f t="shared" si="0"/>
        <v>944757.11999999988</v>
      </c>
      <c r="Q12" s="23" t="s">
        <v>41</v>
      </c>
      <c r="R12" s="28">
        <v>11000</v>
      </c>
      <c r="S12" s="28">
        <v>10000</v>
      </c>
      <c r="T12" s="28">
        <v>10000</v>
      </c>
    </row>
    <row r="13" spans="1:21" ht="15.75" thickBot="1">
      <c r="A13" s="13"/>
      <c r="B13" s="13"/>
      <c r="C13" s="13"/>
      <c r="D13" s="13" t="s">
        <v>5</v>
      </c>
      <c r="E13" s="13"/>
      <c r="F13" s="16">
        <f>ROUND(SUM(F11:F12),5)</f>
        <v>905535.03</v>
      </c>
      <c r="G13" s="14"/>
      <c r="H13" s="16">
        <f>ROUND(SUM(H11:H12),5)</f>
        <v>960951.56</v>
      </c>
      <c r="I13" s="14"/>
      <c r="J13" s="16">
        <f>ROUND(SUM(J11:J12),5)</f>
        <v>629838.07999999996</v>
      </c>
      <c r="K13" s="14"/>
      <c r="L13" s="16">
        <f>ROUND(SUM(F13:J13),5)</f>
        <v>2496324.67</v>
      </c>
      <c r="N13" s="16">
        <f t="shared" si="0"/>
        <v>944757.11999999988</v>
      </c>
      <c r="Q13" s="23" t="s">
        <v>42</v>
      </c>
      <c r="R13" s="28">
        <v>5000</v>
      </c>
      <c r="S13" s="28">
        <v>3000</v>
      </c>
      <c r="T13" s="28">
        <v>2000</v>
      </c>
    </row>
    <row r="14" spans="1:21" ht="15.75" thickBot="1">
      <c r="A14" s="13"/>
      <c r="B14" s="13"/>
      <c r="C14" s="13" t="s">
        <v>6</v>
      </c>
      <c r="D14" s="13"/>
      <c r="E14" s="13"/>
      <c r="F14" s="14">
        <f>ROUND(F10-F13,5)</f>
        <v>1137139.17</v>
      </c>
      <c r="G14" s="14"/>
      <c r="H14" s="14">
        <f>ROUND(H10-H13,5)</f>
        <v>1153458.3700000001</v>
      </c>
      <c r="I14" s="14"/>
      <c r="J14" s="14">
        <f>ROUND(J10-J13,5)</f>
        <v>843876.99</v>
      </c>
      <c r="K14" s="14"/>
      <c r="L14" s="14">
        <f>ROUND(SUM(F14:J14),5)</f>
        <v>3134474.53</v>
      </c>
      <c r="N14" s="14">
        <f t="shared" si="0"/>
        <v>1265815.4849999999</v>
      </c>
      <c r="Q14" s="23" t="s">
        <v>43</v>
      </c>
      <c r="R14" s="28">
        <v>0</v>
      </c>
      <c r="S14" s="28">
        <v>0</v>
      </c>
      <c r="T14" s="28">
        <v>0</v>
      </c>
    </row>
    <row r="15" spans="1:21" ht="15.75" thickBot="1">
      <c r="A15" s="13"/>
      <c r="B15" s="13"/>
      <c r="C15" s="13"/>
      <c r="D15" s="13" t="s">
        <v>7</v>
      </c>
      <c r="E15" s="13"/>
      <c r="F15" s="14"/>
      <c r="G15" s="14"/>
      <c r="H15" s="14"/>
      <c r="I15" s="14"/>
      <c r="J15" s="14"/>
      <c r="K15" s="14"/>
      <c r="L15" s="14"/>
      <c r="N15" s="14">
        <f t="shared" si="0"/>
        <v>0</v>
      </c>
      <c r="Q15" s="25" t="s">
        <v>44</v>
      </c>
      <c r="R15" s="35">
        <f>+SUM(R11:R14)</f>
        <v>226000</v>
      </c>
      <c r="S15" s="35">
        <f t="shared" ref="S15:T15" si="3">+SUM(S11:S14)</f>
        <v>313000</v>
      </c>
      <c r="T15" s="35">
        <f t="shared" si="3"/>
        <v>312000</v>
      </c>
    </row>
    <row r="16" spans="1:21" ht="15.75" thickBot="1">
      <c r="A16" s="13"/>
      <c r="B16" s="13"/>
      <c r="C16" s="13"/>
      <c r="D16" s="13"/>
      <c r="E16" s="13" t="s">
        <v>15</v>
      </c>
      <c r="F16" s="14">
        <v>380877.88</v>
      </c>
      <c r="G16" s="14"/>
      <c r="H16" s="14">
        <v>424572.77</v>
      </c>
      <c r="I16" s="14"/>
      <c r="J16" s="14">
        <v>197119.42</v>
      </c>
      <c r="K16" s="14"/>
      <c r="L16" s="14">
        <f t="shared" ref="L16:L24" si="4">ROUND(SUM(F16:J16),5)</f>
        <v>1002570.07</v>
      </c>
      <c r="N16" s="14">
        <f t="shared" si="0"/>
        <v>295679.13</v>
      </c>
      <c r="Q16" s="52"/>
      <c r="R16" s="52"/>
      <c r="S16" s="52"/>
      <c r="T16" s="52"/>
    </row>
    <row r="17" spans="1:24" ht="15.75" thickBot="1">
      <c r="A17" s="13"/>
      <c r="B17" s="13"/>
      <c r="C17" s="13"/>
      <c r="D17" s="13"/>
      <c r="E17" s="13" t="s">
        <v>16</v>
      </c>
      <c r="F17" s="14">
        <v>61296.77</v>
      </c>
      <c r="G17" s="14"/>
      <c r="H17" s="14">
        <v>82576.78</v>
      </c>
      <c r="I17" s="14"/>
      <c r="J17" s="14">
        <v>116351.91</v>
      </c>
      <c r="K17" s="14"/>
      <c r="L17" s="14">
        <f t="shared" si="4"/>
        <v>260225.46</v>
      </c>
      <c r="N17" s="14">
        <f t="shared" si="0"/>
        <v>174527.86499999999</v>
      </c>
      <c r="Q17" s="23" t="s">
        <v>45</v>
      </c>
      <c r="R17" s="28">
        <f>+R15+R10</f>
        <v>509000</v>
      </c>
      <c r="S17" s="28">
        <f t="shared" ref="S17:T17" si="5">+S15+S10</f>
        <v>298501</v>
      </c>
      <c r="T17" s="28">
        <f t="shared" si="5"/>
        <v>241139</v>
      </c>
    </row>
    <row r="18" spans="1:24" ht="15.75" thickBot="1">
      <c r="A18" s="13"/>
      <c r="B18" s="13"/>
      <c r="C18" s="13"/>
      <c r="D18" s="13"/>
      <c r="E18" s="13" t="s">
        <v>33</v>
      </c>
      <c r="F18" s="14">
        <v>-0.04</v>
      </c>
      <c r="G18" s="14"/>
      <c r="H18" s="14">
        <v>0</v>
      </c>
      <c r="I18" s="14"/>
      <c r="J18" s="14">
        <v>0</v>
      </c>
      <c r="K18" s="14"/>
      <c r="L18" s="14">
        <f t="shared" si="4"/>
        <v>-0.04</v>
      </c>
      <c r="N18" s="14">
        <f t="shared" si="0"/>
        <v>0</v>
      </c>
      <c r="Q18" s="23" t="s">
        <v>46</v>
      </c>
      <c r="R18" s="28">
        <f>+R11</f>
        <v>210000</v>
      </c>
      <c r="S18" s="28">
        <f t="shared" ref="S18:T18" si="6">+S11</f>
        <v>300000</v>
      </c>
      <c r="T18" s="28">
        <f t="shared" si="6"/>
        <v>300000</v>
      </c>
    </row>
    <row r="19" spans="1:24">
      <c r="A19" s="13"/>
      <c r="B19" s="13"/>
      <c r="C19" s="13"/>
      <c r="D19" s="13"/>
      <c r="E19" s="13" t="s">
        <v>17</v>
      </c>
      <c r="F19" s="14">
        <v>376195.34</v>
      </c>
      <c r="G19" s="14"/>
      <c r="H19" s="14">
        <v>314378.23</v>
      </c>
      <c r="I19" s="14"/>
      <c r="J19" s="14">
        <v>143785.47</v>
      </c>
      <c r="K19" s="14"/>
      <c r="L19" s="14">
        <f t="shared" si="4"/>
        <v>834359.04</v>
      </c>
      <c r="N19" s="14">
        <f t="shared" si="0"/>
        <v>215678.20500000002</v>
      </c>
      <c r="Q19" s="23" t="s">
        <v>47</v>
      </c>
      <c r="R19" s="28">
        <f>+R10+R12+R13</f>
        <v>299000</v>
      </c>
      <c r="S19" s="28">
        <f t="shared" ref="S19:T19" si="7">+S10+S12+S13</f>
        <v>-1499</v>
      </c>
      <c r="T19" s="28">
        <f t="shared" si="7"/>
        <v>-58861</v>
      </c>
    </row>
    <row r="20" spans="1:24">
      <c r="A20" s="13"/>
      <c r="B20" s="13"/>
      <c r="C20" s="13"/>
      <c r="D20" s="13"/>
      <c r="E20" s="13" t="s">
        <v>34</v>
      </c>
      <c r="F20" s="14">
        <v>1272.8399999999999</v>
      </c>
      <c r="G20" s="14"/>
      <c r="H20" s="14">
        <v>0</v>
      </c>
      <c r="I20" s="14"/>
      <c r="J20" s="14">
        <v>0</v>
      </c>
      <c r="K20" s="14"/>
      <c r="L20" s="14">
        <f t="shared" si="4"/>
        <v>1272.8399999999999</v>
      </c>
      <c r="N20" s="14">
        <f t="shared" si="0"/>
        <v>0</v>
      </c>
      <c r="Q20" s="30"/>
      <c r="R20" s="29"/>
      <c r="S20" s="29"/>
      <c r="T20" s="29"/>
    </row>
    <row r="21" spans="1:24">
      <c r="A21" s="13"/>
      <c r="B21" s="13"/>
      <c r="C21" s="13"/>
      <c r="D21" s="13"/>
      <c r="E21" s="13" t="s">
        <v>18</v>
      </c>
      <c r="F21" s="14">
        <v>183937.27</v>
      </c>
      <c r="G21" s="14"/>
      <c r="H21" s="14">
        <v>180504.92</v>
      </c>
      <c r="I21" s="14"/>
      <c r="J21" s="14">
        <v>49302.26</v>
      </c>
      <c r="K21" s="14"/>
      <c r="L21" s="14">
        <f t="shared" si="4"/>
        <v>413744.45</v>
      </c>
      <c r="N21" s="14">
        <f t="shared" si="0"/>
        <v>73953.39</v>
      </c>
      <c r="Q21" s="31" t="s">
        <v>48</v>
      </c>
      <c r="R21" s="29"/>
      <c r="S21" s="29"/>
      <c r="T21" s="29"/>
    </row>
    <row r="22" spans="1:24" ht="15.75" thickBot="1">
      <c r="A22" s="13"/>
      <c r="B22" s="13"/>
      <c r="C22" s="13"/>
      <c r="D22" s="13"/>
      <c r="E22" s="13" t="s">
        <v>19</v>
      </c>
      <c r="F22" s="14">
        <v>164636.45000000001</v>
      </c>
      <c r="G22" s="14"/>
      <c r="H22" s="14">
        <v>164923.98000000001</v>
      </c>
      <c r="I22" s="14"/>
      <c r="J22" s="14">
        <v>105009.31</v>
      </c>
      <c r="K22" s="14"/>
      <c r="L22" s="14">
        <f t="shared" si="4"/>
        <v>434569.74</v>
      </c>
      <c r="N22" s="14">
        <f t="shared" si="0"/>
        <v>157513.965</v>
      </c>
      <c r="Q22" s="32" t="s">
        <v>49</v>
      </c>
      <c r="R22" s="29"/>
      <c r="S22" s="29"/>
      <c r="T22" s="29"/>
    </row>
    <row r="23" spans="1:24" ht="15.75" thickBot="1">
      <c r="A23" s="13"/>
      <c r="B23" s="13"/>
      <c r="C23" s="13"/>
      <c r="D23" s="13" t="s">
        <v>8</v>
      </c>
      <c r="E23" s="13"/>
      <c r="F23" s="16">
        <f>ROUND(SUM(F15:F22),5)</f>
        <v>1168216.51</v>
      </c>
      <c r="G23" s="14"/>
      <c r="H23" s="16">
        <f>ROUND(SUM(H15:H22),5)</f>
        <v>1166956.68</v>
      </c>
      <c r="I23" s="14"/>
      <c r="J23" s="16">
        <f>ROUND(SUM(J15:J22),5)</f>
        <v>611568.37</v>
      </c>
      <c r="K23" s="14"/>
      <c r="L23" s="16">
        <f t="shared" si="4"/>
        <v>2946741.56</v>
      </c>
      <c r="N23" s="16">
        <f t="shared" si="0"/>
        <v>917352.55499999993</v>
      </c>
      <c r="Q23" s="23" t="s">
        <v>50</v>
      </c>
      <c r="R23" s="26" t="s">
        <v>51</v>
      </c>
      <c r="S23" s="21"/>
      <c r="T23" s="29"/>
    </row>
    <row r="24" spans="1:24" ht="15.75" thickBot="1">
      <c r="A24" s="13"/>
      <c r="B24" s="13" t="s">
        <v>9</v>
      </c>
      <c r="C24" s="13"/>
      <c r="D24" s="13"/>
      <c r="E24" s="13"/>
      <c r="F24" s="14">
        <f>ROUND(F5+F14-F23,5)</f>
        <v>-31077.34</v>
      </c>
      <c r="G24" s="14"/>
      <c r="H24" s="14">
        <f>ROUND(H5+H14-H23,5)</f>
        <v>-13498.31</v>
      </c>
      <c r="I24" s="14"/>
      <c r="J24" s="14">
        <f>ROUND(J5+J14-J23,5)</f>
        <v>232308.62</v>
      </c>
      <c r="K24" s="14"/>
      <c r="L24" s="14">
        <f t="shared" si="4"/>
        <v>187732.97</v>
      </c>
      <c r="N24" s="14">
        <f t="shared" si="0"/>
        <v>348462.93</v>
      </c>
      <c r="Q24" s="23" t="s">
        <v>52</v>
      </c>
      <c r="R24" s="26" t="s">
        <v>53</v>
      </c>
      <c r="S24" s="21"/>
      <c r="T24" s="29"/>
    </row>
    <row r="25" spans="1:24" ht="15.75" thickBot="1">
      <c r="A25" s="13"/>
      <c r="B25" s="13" t="s">
        <v>20</v>
      </c>
      <c r="C25" s="13"/>
      <c r="D25" s="13"/>
      <c r="E25" s="13"/>
      <c r="F25" s="14"/>
      <c r="G25" s="14"/>
      <c r="H25" s="14"/>
      <c r="I25" s="14"/>
      <c r="J25" s="14"/>
      <c r="K25" s="14"/>
      <c r="L25" s="14"/>
      <c r="N25" s="14">
        <f t="shared" si="0"/>
        <v>0</v>
      </c>
      <c r="Q25" s="23" t="s">
        <v>54</v>
      </c>
      <c r="R25" s="51" t="s">
        <v>73</v>
      </c>
      <c r="S25" s="21"/>
      <c r="T25" s="29"/>
    </row>
    <row r="26" spans="1:24" ht="15.75" thickBot="1">
      <c r="A26" s="13"/>
      <c r="B26" s="13"/>
      <c r="C26" s="13" t="s">
        <v>21</v>
      </c>
      <c r="D26" s="13"/>
      <c r="E26" s="13"/>
      <c r="F26" s="14"/>
      <c r="G26" s="14"/>
      <c r="H26" s="14"/>
      <c r="I26" s="14"/>
      <c r="J26" s="14"/>
      <c r="K26" s="14"/>
      <c r="L26" s="14"/>
      <c r="N26" s="14">
        <f t="shared" si="0"/>
        <v>0</v>
      </c>
      <c r="Q26" s="23" t="s">
        <v>55</v>
      </c>
      <c r="R26" s="26"/>
      <c r="S26" s="21"/>
      <c r="T26" s="29"/>
    </row>
    <row r="27" spans="1:24" ht="15.75" thickBot="1">
      <c r="A27" s="13"/>
      <c r="B27" s="13"/>
      <c r="C27" s="13"/>
      <c r="D27" s="13" t="s">
        <v>22</v>
      </c>
      <c r="E27" s="13"/>
      <c r="F27" s="15">
        <v>5239.34</v>
      </c>
      <c r="G27" s="14"/>
      <c r="H27" s="15">
        <v>6623.97</v>
      </c>
      <c r="I27" s="14"/>
      <c r="J27" s="15">
        <v>971.15</v>
      </c>
      <c r="K27" s="14"/>
      <c r="L27" s="15">
        <f>ROUND(SUM(F27:J27),5)</f>
        <v>12834.46</v>
      </c>
      <c r="N27" s="15">
        <f t="shared" si="0"/>
        <v>1456.7249999999999</v>
      </c>
      <c r="Q27" s="25" t="s">
        <v>56</v>
      </c>
      <c r="R27" s="27"/>
      <c r="S27" s="27">
        <f>+W29</f>
        <v>3.25</v>
      </c>
      <c r="T27" s="29"/>
      <c r="W27" s="1">
        <v>4.25</v>
      </c>
      <c r="X27" s="1" t="s">
        <v>68</v>
      </c>
    </row>
    <row r="28" spans="1:24">
      <c r="A28" s="13"/>
      <c r="B28" s="13"/>
      <c r="C28" s="13" t="s">
        <v>23</v>
      </c>
      <c r="D28" s="13"/>
      <c r="E28" s="13"/>
      <c r="F28" s="14">
        <f>ROUND(SUM(F26:F27),5)</f>
        <v>5239.34</v>
      </c>
      <c r="G28" s="14"/>
      <c r="H28" s="14">
        <f>ROUND(SUM(H26:H27),5)</f>
        <v>6623.97</v>
      </c>
      <c r="I28" s="14"/>
      <c r="J28" s="14">
        <f>ROUND(SUM(J26:J27),5)</f>
        <v>971.15</v>
      </c>
      <c r="K28" s="14"/>
      <c r="L28" s="14">
        <f>ROUND(SUM(F28:J28),5)</f>
        <v>12834.46</v>
      </c>
      <c r="N28" s="14">
        <f t="shared" si="0"/>
        <v>1456.7249999999999</v>
      </c>
      <c r="Q28" s="30"/>
      <c r="R28" s="29"/>
      <c r="S28" s="29"/>
      <c r="T28" s="29"/>
      <c r="W28" s="1">
        <v>3.75</v>
      </c>
      <c r="X28" s="1" t="s">
        <v>69</v>
      </c>
    </row>
    <row r="29" spans="1:24" ht="18.75" thickBot="1">
      <c r="A29" s="13"/>
      <c r="B29" s="13"/>
      <c r="C29" s="13" t="s">
        <v>24</v>
      </c>
      <c r="D29" s="13"/>
      <c r="E29" s="13"/>
      <c r="F29" s="14"/>
      <c r="G29" s="14"/>
      <c r="H29" s="14"/>
      <c r="I29" s="14"/>
      <c r="J29" s="14"/>
      <c r="K29" s="14"/>
      <c r="L29" s="14"/>
      <c r="N29" s="14">
        <f t="shared" si="0"/>
        <v>0</v>
      </c>
      <c r="Q29" s="44" t="s">
        <v>57</v>
      </c>
      <c r="R29" s="29"/>
      <c r="S29" s="29"/>
      <c r="T29" s="29"/>
      <c r="W29" s="1">
        <v>3.25</v>
      </c>
      <c r="X29" s="1" t="s">
        <v>70</v>
      </c>
    </row>
    <row r="30" spans="1:24" ht="30.75" thickBot="1">
      <c r="A30" s="13"/>
      <c r="B30" s="13"/>
      <c r="C30" s="13"/>
      <c r="D30" s="13" t="s">
        <v>25</v>
      </c>
      <c r="E30" s="13"/>
      <c r="F30" s="14">
        <v>44870.879999999997</v>
      </c>
      <c r="G30" s="14"/>
      <c r="H30" s="14">
        <v>7367.17</v>
      </c>
      <c r="I30" s="14"/>
      <c r="J30" s="14">
        <v>285.27</v>
      </c>
      <c r="K30" s="14"/>
      <c r="L30" s="14">
        <f>ROUND(SUM(F30:J30),5)</f>
        <v>52523.32</v>
      </c>
      <c r="N30" s="14">
        <f t="shared" si="0"/>
        <v>427.90499999999997</v>
      </c>
      <c r="Q30" s="23"/>
      <c r="R30" s="46" t="s">
        <v>58</v>
      </c>
      <c r="S30" s="46" t="s">
        <v>59</v>
      </c>
      <c r="T30" s="46" t="s">
        <v>60</v>
      </c>
      <c r="W30" s="1">
        <v>3.75</v>
      </c>
      <c r="X30" s="1" t="s">
        <v>71</v>
      </c>
    </row>
    <row r="31" spans="1:24" ht="15.75" thickBot="1">
      <c r="A31" s="13"/>
      <c r="B31" s="13"/>
      <c r="C31" s="13" t="s">
        <v>26</v>
      </c>
      <c r="D31" s="13"/>
      <c r="E31" s="13"/>
      <c r="F31" s="17">
        <f>ROUND(SUM(F29:F30),5)</f>
        <v>44870.879999999997</v>
      </c>
      <c r="G31" s="14"/>
      <c r="H31" s="17">
        <f>ROUND(SUM(H29:H30),5)</f>
        <v>7367.17</v>
      </c>
      <c r="I31" s="14"/>
      <c r="J31" s="17">
        <f>ROUND(SUM(J29:J30),5)</f>
        <v>285.27</v>
      </c>
      <c r="K31" s="14"/>
      <c r="L31" s="17">
        <f>ROUND(SUM(F31:J31),5)</f>
        <v>52523.32</v>
      </c>
      <c r="N31" s="17">
        <f t="shared" si="0"/>
        <v>427.90499999999997</v>
      </c>
      <c r="Q31" s="23" t="s">
        <v>61</v>
      </c>
      <c r="R31" s="28">
        <f>+AVERAGE(R17:T17)</f>
        <v>349546.66666666669</v>
      </c>
      <c r="S31" s="28">
        <f>+AVERAGE(R19:T19)</f>
        <v>79546.666666666672</v>
      </c>
      <c r="T31" s="28">
        <f>+R31*$S$27</f>
        <v>1136026.6666666667</v>
      </c>
      <c r="U31" s="33"/>
    </row>
    <row r="32" spans="1:24" ht="15.75" thickBot="1">
      <c r="A32" s="13"/>
      <c r="B32" s="13" t="s">
        <v>27</v>
      </c>
      <c r="C32" s="13"/>
      <c r="D32" s="13"/>
      <c r="E32" s="13"/>
      <c r="F32" s="17">
        <f>ROUND(F25+F28-F31,5)</f>
        <v>-39631.54</v>
      </c>
      <c r="G32" s="14"/>
      <c r="H32" s="17">
        <f>ROUND(H25+H28-H31,5)</f>
        <v>-743.2</v>
      </c>
      <c r="I32" s="14"/>
      <c r="J32" s="17">
        <f>ROUND(J25+J28-J31,5)</f>
        <v>685.88</v>
      </c>
      <c r="K32" s="14"/>
      <c r="L32" s="17">
        <f>ROUND(SUM(F32:J32),5)</f>
        <v>-39688.86</v>
      </c>
      <c r="N32" s="17">
        <f t="shared" si="0"/>
        <v>1028.82</v>
      </c>
      <c r="Q32" s="23" t="s">
        <v>62</v>
      </c>
      <c r="R32" s="28">
        <f>+U37</f>
        <v>394119.97415226279</v>
      </c>
      <c r="S32" s="43">
        <f>+U38</f>
        <v>139160.63432191662</v>
      </c>
      <c r="T32" s="28">
        <f t="shared" ref="T32:T33" si="8">+R32*$S$27</f>
        <v>1280889.9159948542</v>
      </c>
      <c r="U32" s="33"/>
    </row>
    <row r="33" spans="1:21" s="20" customFormat="1" ht="15.75" thickBot="1">
      <c r="A33" s="13" t="s">
        <v>10</v>
      </c>
      <c r="B33" s="13"/>
      <c r="C33" s="13"/>
      <c r="D33" s="13"/>
      <c r="E33" s="13"/>
      <c r="F33" s="18">
        <f>ROUND(F24+F32,5)</f>
        <v>-70708.88</v>
      </c>
      <c r="G33" s="19"/>
      <c r="H33" s="18">
        <f>ROUND(H24+H32,5)</f>
        <v>-14241.51</v>
      </c>
      <c r="I33" s="19"/>
      <c r="J33" s="18">
        <f>ROUND(J24+J32,5)</f>
        <v>232994.5</v>
      </c>
      <c r="K33" s="19"/>
      <c r="L33" s="18">
        <f>ROUND(SUM(F33:J33),5)</f>
        <v>148044.10999999999</v>
      </c>
      <c r="N33" s="18">
        <f t="shared" si="0"/>
        <v>349491.75</v>
      </c>
      <c r="Q33" s="23" t="s">
        <v>63</v>
      </c>
      <c r="R33" s="28">
        <f>+R17</f>
        <v>509000</v>
      </c>
      <c r="S33" s="28">
        <f>+R19</f>
        <v>299000</v>
      </c>
      <c r="T33" s="28">
        <f t="shared" si="8"/>
        <v>1654250</v>
      </c>
      <c r="U33" s="33"/>
    </row>
    <row r="34" spans="1:21" ht="15.75" thickTop="1">
      <c r="A34" s="20"/>
      <c r="B34" s="20"/>
      <c r="C34" s="20"/>
      <c r="D34" s="20"/>
      <c r="E34" s="20"/>
      <c r="O34" s="20"/>
      <c r="P34" s="20"/>
      <c r="Q34" s="36"/>
      <c r="R34" s="38"/>
      <c r="S34" s="39"/>
      <c r="T34" s="39"/>
      <c r="U34" s="39"/>
    </row>
    <row r="35" spans="1:21">
      <c r="O35" s="20"/>
      <c r="P35" s="20"/>
    </row>
    <row r="36" spans="1:21" ht="18">
      <c r="O36" s="20"/>
      <c r="P36" s="20"/>
      <c r="Q36" s="45" t="s">
        <v>66</v>
      </c>
      <c r="R36" s="41">
        <v>0.50045177966282062</v>
      </c>
      <c r="S36" s="42">
        <v>0.33</v>
      </c>
      <c r="T36" s="42">
        <f>1-SUM(R36:S36)</f>
        <v>0.16954822033717942</v>
      </c>
      <c r="U36" s="41">
        <f>+SUM(R36:T36)</f>
        <v>1</v>
      </c>
    </row>
    <row r="37" spans="1:21">
      <c r="O37" s="20"/>
      <c r="P37" s="20"/>
      <c r="Q37" s="40" t="s">
        <v>67</v>
      </c>
      <c r="R37" s="37">
        <f>+R17*R36</f>
        <v>254729.95584837568</v>
      </c>
      <c r="S37" s="37">
        <f>+S17*S36</f>
        <v>98505.33</v>
      </c>
      <c r="T37" s="37">
        <f>+T17*T36</f>
        <v>40884.688303887109</v>
      </c>
      <c r="U37" s="37">
        <f>+SUM(R37:T37)</f>
        <v>394119.97415226279</v>
      </c>
    </row>
    <row r="38" spans="1:21">
      <c r="O38" s="20"/>
      <c r="P38" s="20"/>
      <c r="Q38" s="40" t="s">
        <v>59</v>
      </c>
      <c r="R38" s="6">
        <f>+R19*R36</f>
        <v>149635.08211918335</v>
      </c>
      <c r="S38" s="6">
        <f>+S19*S36</f>
        <v>-494.67</v>
      </c>
      <c r="T38" s="6">
        <f>+T19*T36</f>
        <v>-9979.7777972667172</v>
      </c>
      <c r="U38" s="37">
        <f>+SUM(R38:T38)</f>
        <v>139160.63432191662</v>
      </c>
    </row>
    <row r="39" spans="1:21">
      <c r="O39" s="20"/>
      <c r="P39" s="20"/>
      <c r="Q39" s="36"/>
      <c r="S39" s="29"/>
      <c r="T39" s="29"/>
    </row>
    <row r="40" spans="1:21">
      <c r="O40" s="20"/>
      <c r="P40" s="20"/>
      <c r="Q40" s="36"/>
      <c r="S40" s="29"/>
      <c r="T40" s="29"/>
    </row>
    <row r="41" spans="1:21">
      <c r="O41" s="20"/>
      <c r="P41" s="20"/>
      <c r="Q41" s="20"/>
      <c r="R41" s="20"/>
      <c r="S41" s="20"/>
      <c r="T41" s="20"/>
      <c r="U41" s="20"/>
    </row>
    <row r="42" spans="1:21">
      <c r="O42" s="20"/>
      <c r="P42" s="20"/>
      <c r="Q42" s="20"/>
      <c r="R42" s="20"/>
      <c r="S42" s="20"/>
      <c r="T42" s="20"/>
      <c r="U42" s="20"/>
    </row>
    <row r="43" spans="1:21">
      <c r="O43" s="20"/>
      <c r="P43" s="20"/>
      <c r="Q43" s="20"/>
      <c r="R43" s="20"/>
      <c r="S43" s="20"/>
      <c r="T43" s="20"/>
      <c r="U43" s="20"/>
    </row>
    <row r="44" spans="1:21">
      <c r="O44" s="20"/>
      <c r="P44" s="20"/>
      <c r="Q44" s="20"/>
      <c r="R44" s="20"/>
      <c r="S44" s="20"/>
      <c r="T44" s="20"/>
      <c r="U44" s="20"/>
    </row>
    <row r="45" spans="1:21">
      <c r="O45" s="20"/>
      <c r="P45" s="20"/>
      <c r="Q45" s="20"/>
      <c r="R45" s="20"/>
      <c r="S45" s="20"/>
      <c r="T45" s="20"/>
      <c r="U45" s="20"/>
    </row>
    <row r="46" spans="1:21">
      <c r="O46" s="20"/>
      <c r="P46" s="20"/>
      <c r="Q46" s="20"/>
      <c r="R46" s="20"/>
      <c r="S46" s="20"/>
      <c r="T46" s="20"/>
      <c r="U46" s="20"/>
    </row>
    <row r="47" spans="1:21">
      <c r="O47" s="20"/>
      <c r="P47" s="20"/>
      <c r="Q47" s="20"/>
      <c r="R47" s="20"/>
      <c r="S47" s="20"/>
      <c r="T47" s="20"/>
      <c r="U47" s="20"/>
    </row>
    <row r="48" spans="1:21">
      <c r="O48" s="20"/>
      <c r="P48" s="20"/>
      <c r="Q48" s="20"/>
      <c r="R48" s="20"/>
      <c r="S48" s="20"/>
      <c r="T48" s="20"/>
      <c r="U48" s="20"/>
    </row>
    <row r="49" spans="15:21">
      <c r="O49" s="20"/>
      <c r="P49" s="20"/>
      <c r="Q49" s="20"/>
      <c r="R49" s="20"/>
      <c r="S49" s="20"/>
      <c r="T49" s="20"/>
      <c r="U49" s="20"/>
    </row>
    <row r="50" spans="15:21">
      <c r="O50" s="20"/>
      <c r="P50" s="20"/>
      <c r="Q50" s="20"/>
      <c r="R50" s="20"/>
      <c r="S50" s="20"/>
      <c r="T50" s="20"/>
      <c r="U50" s="20"/>
    </row>
    <row r="51" spans="15:21">
      <c r="O51" s="20"/>
      <c r="P51" s="20"/>
      <c r="Q51" s="20"/>
      <c r="R51" s="20"/>
      <c r="S51" s="20"/>
      <c r="T51" s="20"/>
      <c r="U51" s="20"/>
    </row>
    <row r="52" spans="15:21">
      <c r="O52" s="20"/>
      <c r="P52" s="20"/>
      <c r="Q52" s="20"/>
      <c r="R52" s="20"/>
      <c r="S52" s="20"/>
      <c r="T52" s="20"/>
      <c r="U52" s="20"/>
    </row>
    <row r="53" spans="15:21">
      <c r="S53" s="29"/>
      <c r="T53" s="29"/>
    </row>
  </sheetData>
  <mergeCells count="3">
    <mergeCell ref="Q16:T16"/>
    <mergeCell ref="Q1:U1"/>
    <mergeCell ref="Q4:T4"/>
  </mergeCells>
  <pageMargins left="0.7" right="0.7" top="0.75" bottom="0.75" header="0.3" footer="0.3"/>
  <pageSetup scale="84" orientation="landscape" r:id="rId1"/>
  <drawing r:id="rId2"/>
  <legacyDrawing r:id="rId3"/>
  <controls>
    <mc:AlternateContent xmlns:mc="http://schemas.openxmlformats.org/markup-compatibility/2006">
      <mc:Choice Requires="x14">
        <control shapeId="7175" r:id="rId4" name="Control 7">
          <controlPr defaultSize="0" r:id="rId5">
            <anchor moveWithCells="1">
              <from>
                <xdr:col>14</xdr:col>
                <xdr:colOff>495300</xdr:colOff>
                <xdr:row>48</xdr:row>
                <xdr:rowOff>180975</xdr:rowOff>
              </from>
              <to>
                <xdr:col>15</xdr:col>
                <xdr:colOff>104775</xdr:colOff>
                <xdr:row>50</xdr:row>
                <xdr:rowOff>38100</xdr:rowOff>
              </to>
            </anchor>
          </controlPr>
        </control>
      </mc:Choice>
      <mc:Fallback>
        <control shapeId="7175" r:id="rId4" name="Control 7"/>
      </mc:Fallback>
    </mc:AlternateContent>
    <mc:AlternateContent xmlns:mc="http://schemas.openxmlformats.org/markup-compatibility/2006">
      <mc:Choice Requires="x14">
        <control shapeId="7174" r:id="rId6" name="Control 6">
          <controlPr defaultSize="0" r:id="rId7">
            <anchor moveWithCells="1">
              <from>
                <xdr:col>14</xdr:col>
                <xdr:colOff>495300</xdr:colOff>
                <xdr:row>48</xdr:row>
                <xdr:rowOff>180975</xdr:rowOff>
              </from>
              <to>
                <xdr:col>15</xdr:col>
                <xdr:colOff>257175</xdr:colOff>
                <xdr:row>50</xdr:row>
                <xdr:rowOff>9525</xdr:rowOff>
              </to>
            </anchor>
          </controlPr>
        </control>
      </mc:Choice>
      <mc:Fallback>
        <control shapeId="7174" r:id="rId6" name="Control 6"/>
      </mc:Fallback>
    </mc:AlternateContent>
    <mc:AlternateContent xmlns:mc="http://schemas.openxmlformats.org/markup-compatibility/2006">
      <mc:Choice Requires="x14">
        <control shapeId="7173" r:id="rId8" name="Control 5">
          <controlPr defaultSize="0" r:id="rId9">
            <anchor moveWithCells="1">
              <from>
                <xdr:col>14</xdr:col>
                <xdr:colOff>495300</xdr:colOff>
                <xdr:row>48</xdr:row>
                <xdr:rowOff>180975</xdr:rowOff>
              </from>
              <to>
                <xdr:col>15</xdr:col>
                <xdr:colOff>257175</xdr:colOff>
                <xdr:row>50</xdr:row>
                <xdr:rowOff>9525</xdr:rowOff>
              </to>
            </anchor>
          </controlPr>
        </control>
      </mc:Choice>
      <mc:Fallback>
        <control shapeId="7173" r:id="rId8" name="Control 5"/>
      </mc:Fallback>
    </mc:AlternateContent>
    <mc:AlternateContent xmlns:mc="http://schemas.openxmlformats.org/markup-compatibility/2006">
      <mc:Choice Requires="x14">
        <control shapeId="7172" r:id="rId10" name="Control 4">
          <controlPr defaultSize="0" r:id="rId11">
            <anchor moveWithCells="1">
              <from>
                <xdr:col>14</xdr:col>
                <xdr:colOff>495300</xdr:colOff>
                <xdr:row>48</xdr:row>
                <xdr:rowOff>180975</xdr:rowOff>
              </from>
              <to>
                <xdr:col>15</xdr:col>
                <xdr:colOff>257175</xdr:colOff>
                <xdr:row>50</xdr:row>
                <xdr:rowOff>9525</xdr:rowOff>
              </to>
            </anchor>
          </controlPr>
        </control>
      </mc:Choice>
      <mc:Fallback>
        <control shapeId="7172" r:id="rId10" name="Control 4"/>
      </mc:Fallback>
    </mc:AlternateContent>
    <mc:AlternateContent xmlns:mc="http://schemas.openxmlformats.org/markup-compatibility/2006">
      <mc:Choice Requires="x14">
        <control shapeId="7171" r:id="rId12" name="Control 3">
          <controlPr defaultSize="0" r:id="rId7">
            <anchor moveWithCells="1">
              <from>
                <xdr:col>14</xdr:col>
                <xdr:colOff>495300</xdr:colOff>
                <xdr:row>48</xdr:row>
                <xdr:rowOff>180975</xdr:rowOff>
              </from>
              <to>
                <xdr:col>15</xdr:col>
                <xdr:colOff>257175</xdr:colOff>
                <xdr:row>50</xdr:row>
                <xdr:rowOff>9525</xdr:rowOff>
              </to>
            </anchor>
          </controlPr>
        </control>
      </mc:Choice>
      <mc:Fallback>
        <control shapeId="7171" r:id="rId12" name="Control 3"/>
      </mc:Fallback>
    </mc:AlternateContent>
    <mc:AlternateContent xmlns:mc="http://schemas.openxmlformats.org/markup-compatibility/2006">
      <mc:Choice Requires="x14">
        <control shapeId="7170" r:id="rId13" name="Control 2">
          <controlPr defaultSize="0" r:id="rId7">
            <anchor moveWithCells="1">
              <from>
                <xdr:col>14</xdr:col>
                <xdr:colOff>495300</xdr:colOff>
                <xdr:row>48</xdr:row>
                <xdr:rowOff>180975</xdr:rowOff>
              </from>
              <to>
                <xdr:col>15</xdr:col>
                <xdr:colOff>257175</xdr:colOff>
                <xdr:row>50</xdr:row>
                <xdr:rowOff>9525</xdr:rowOff>
              </to>
            </anchor>
          </controlPr>
        </control>
      </mc:Choice>
      <mc:Fallback>
        <control shapeId="7170" r:id="rId13" name="Control 2"/>
      </mc:Fallback>
    </mc:AlternateContent>
    <mc:AlternateContent xmlns:mc="http://schemas.openxmlformats.org/markup-compatibility/2006">
      <mc:Choice Requires="x14">
        <control shapeId="7169" r:id="rId14" name="Control 1">
          <controlPr defaultSize="0" r:id="rId7">
            <anchor moveWithCells="1">
              <from>
                <xdr:col>14</xdr:col>
                <xdr:colOff>495300</xdr:colOff>
                <xdr:row>48</xdr:row>
                <xdr:rowOff>180975</xdr:rowOff>
              </from>
              <to>
                <xdr:col>15</xdr:col>
                <xdr:colOff>257175</xdr:colOff>
                <xdr:row>50</xdr:row>
                <xdr:rowOff>9525</xdr:rowOff>
              </to>
            </anchor>
          </controlPr>
        </control>
      </mc:Choice>
      <mc:Fallback>
        <control shapeId="7169" r:id="rId1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YourCo Valuation</vt:lpstr>
      <vt:lpstr>'YourCo Valuation'!Print_Area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Williams</dc:creator>
  <cp:lastModifiedBy>SFW</cp:lastModifiedBy>
  <cp:lastPrinted>2020-09-16T11:22:11Z</cp:lastPrinted>
  <dcterms:created xsi:type="dcterms:W3CDTF">2020-09-16T02:10:45Z</dcterms:created>
  <dcterms:modified xsi:type="dcterms:W3CDTF">2020-12-22T21:29:38Z</dcterms:modified>
</cp:coreProperties>
</file>